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<sst xmlns="http://schemas.openxmlformats.org/spreadsheetml/2006/main" count="1996" uniqueCount="693">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</sst>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4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43936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43936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90">
      <selection activeCell="G12" sqref="G12:H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7422</v>
      </c>
      <c r="D12" s="138">
        <v>7422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32</v>
      </c>
      <c r="D19" s="138">
        <v>45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14727</v>
      </c>
      <c r="D20" s="377">
        <f>SUM(D12:D19)</f>
        <v>14740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23639</v>
      </c>
      <c r="D21" s="267">
        <v>23695</v>
      </c>
      <c r="E21" s="76" t="s">
        <v>58</v>
      </c>
      <c r="F21" s="80" t="s">
        <v>59</v>
      </c>
      <c r="G21" s="138">
        <v>7381</v>
      </c>
      <c r="H21" s="137">
        <v>7381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15033</v>
      </c>
      <c r="H26" s="377">
        <f>H20+H21+H22</f>
        <v>15033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-20102</v>
      </c>
      <c r="H28" s="375">
        <f>SUM(H29:H31)</f>
        <v>-20036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-29764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-224</v>
      </c>
      <c r="H33" s="137">
        <v>-66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-20326</v>
      </c>
      <c r="H34" s="377">
        <f>H28+H32+H33</f>
        <v>-20102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8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718</v>
      </c>
      <c r="H37" s="379">
        <f>H26+H18+H34</f>
        <v>942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f>11735</f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1338</v>
      </c>
      <c r="H49" s="137">
        <v>1335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13073</v>
      </c>
      <c r="H50" s="375">
        <f>SUM(H44:H49)</f>
        <v>13070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38371</v>
      </c>
      <c r="D56" s="381">
        <f>D20+D21+D22+D28+D33+D46+D52+D54+D55</f>
        <v>38440</v>
      </c>
      <c r="E56" s="87" t="s">
        <v>557</v>
      </c>
      <c r="F56" s="86" t="s">
        <v>172</v>
      </c>
      <c r="G56" s="378">
        <f>G50+G52+G53+G54+G55</f>
        <v>13073</v>
      </c>
      <c r="H56" s="379">
        <f>H50+H52+H53+H54+H55</f>
        <v>13070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8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2520</v>
      </c>
      <c r="H61" s="375">
        <f>SUM(H62:H68)</f>
        <v>2603</v>
      </c>
    </row>
    <row r="62" spans="1:13" ht="15.75">
      <c r="A62" s="76" t="s">
        <v>186</v>
      </c>
      <c r="B62" s="81" t="s">
        <v>187</v>
      </c>
      <c r="C62" s="138">
        <v>293</v>
      </c>
      <c r="D62" s="138">
        <v>293</v>
      </c>
      <c r="E62" s="141" t="s">
        <v>192</v>
      </c>
      <c r="F62" s="80" t="s">
        <v>193</v>
      </c>
      <c r="G62" s="138">
        <v>13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176+208</f>
        <v>384</v>
      </c>
      <c r="H64" s="137">
        <f>219+208-13</f>
        <v>414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293</v>
      </c>
      <c r="D65" s="377">
        <f>SUM(D59:D64)</f>
        <v>293</v>
      </c>
      <c r="E65" s="76" t="s">
        <v>201</v>
      </c>
      <c r="F65" s="80" t="s">
        <v>202</v>
      </c>
      <c r="G65" s="138">
        <f>1321+560</f>
        <v>1881</v>
      </c>
      <c r="H65" s="137">
        <f>1351+600</f>
        <v>1951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169</v>
      </c>
      <c r="H66" s="137">
        <v>161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1448</v>
      </c>
      <c r="D68" s="138">
        <v>1797</v>
      </c>
      <c r="E68" s="76" t="s">
        <v>212</v>
      </c>
      <c r="F68" s="80" t="s">
        <v>213</v>
      </c>
      <c r="G68" s="138">
        <v>64</v>
      </c>
      <c r="H68" s="137">
        <f>47+9+2</f>
        <v>58</v>
      </c>
    </row>
    <row r="69" spans="1:8" ht="15.75">
      <c r="A69" s="76" t="s">
        <v>210</v>
      </c>
      <c r="B69" s="78" t="s">
        <v>211</v>
      </c>
      <c r="C69" s="138">
        <f>3071+11</f>
        <v>3082</v>
      </c>
      <c r="D69" s="138">
        <f>3073+10</f>
        <v>3083</v>
      </c>
      <c r="E69" s="142" t="s">
        <v>79</v>
      </c>
      <c r="F69" s="80" t="s">
        <v>216</v>
      </c>
      <c r="G69" s="138">
        <f>147+27090</f>
        <v>27237</v>
      </c>
      <c r="H69" s="137">
        <f>118+27090</f>
        <v>27208</v>
      </c>
    </row>
    <row r="70" spans="1:8" ht="15.75">
      <c r="A70" s="76" t="s">
        <v>214</v>
      </c>
      <c r="B70" s="78" t="s">
        <v>215</v>
      </c>
      <c r="C70" s="138">
        <v>38</v>
      </c>
      <c r="D70" s="138">
        <v>38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29757</v>
      </c>
      <c r="H71" s="377">
        <f>H59+H60+H61+H69+H70</f>
        <v>29811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16+52</f>
        <v>68</v>
      </c>
      <c r="D75" s="138">
        <f>16+55</f>
        <v>71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4636</v>
      </c>
      <c r="D76" s="377">
        <f>SUM(D68:D75)</f>
        <v>4989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29757</v>
      </c>
      <c r="H79" s="379">
        <f>H71+H73+H75+H77</f>
        <v>29811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8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160</v>
      </c>
      <c r="D90" s="138">
        <v>13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160</v>
      </c>
      <c r="D92" s="377">
        <f>SUM(D88:D91)</f>
        <v>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88</v>
      </c>
      <c r="D93" s="269">
        <f>88</f>
        <v>88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5177</v>
      </c>
      <c r="D94" s="381">
        <f>D65+D76+D85+D92+D93</f>
        <v>5383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43548</v>
      </c>
      <c r="D95" s="383">
        <f>D94+D56</f>
        <v>43823</v>
      </c>
      <c r="E95" s="169" t="s">
        <v>635</v>
      </c>
      <c r="F95" s="280" t="s">
        <v>268</v>
      </c>
      <c r="G95" s="382">
        <f>G37+G40+G56+G79</f>
        <v>43548</v>
      </c>
      <c r="H95" s="383">
        <f>H37+H40+H56+H79</f>
        <v>43823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34">
      <selection activeCell="G12" sqref="G12:H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</v>
      </c>
      <c r="D13" s="256">
        <v>6</v>
      </c>
      <c r="E13" s="135" t="s">
        <v>281</v>
      </c>
      <c r="F13" s="180" t="s">
        <v>282</v>
      </c>
      <c r="G13" s="256">
        <v>64</v>
      </c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6">
        <v>14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</v>
      </c>
      <c r="D15" s="256">
        <v>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64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>
        <v>56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17</v>
      </c>
      <c r="D19" s="256">
        <v>111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107</v>
      </c>
      <c r="D22" s="408">
        <f>SUM(D12:D18)+D19</f>
        <v>143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181</v>
      </c>
      <c r="D25" s="256">
        <v>240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181</v>
      </c>
      <c r="D29" s="408">
        <f>SUM(D25:D28)</f>
        <v>240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288</v>
      </c>
      <c r="D31" s="414">
        <f>D29+D22</f>
        <v>383</v>
      </c>
      <c r="E31" s="191" t="s">
        <v>548</v>
      </c>
      <c r="F31" s="206" t="s">
        <v>331</v>
      </c>
      <c r="G31" s="193">
        <f>G16+G18+G27</f>
        <v>64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224</v>
      </c>
      <c r="H33" s="408">
        <f>IF((D31-H31)&gt;0,D31-H31,0)</f>
        <v>383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288</v>
      </c>
      <c r="D36" s="416">
        <f>D31-D34+D35</f>
        <v>383</v>
      </c>
      <c r="E36" s="202" t="s">
        <v>346</v>
      </c>
      <c r="F36" s="196" t="s">
        <v>347</v>
      </c>
      <c r="G36" s="207">
        <f>G35-G34+G31</f>
        <v>64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224</v>
      </c>
      <c r="H37" s="194">
        <f>IF((D36-H36)&gt;0,D36-H36,0)</f>
        <v>383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224</v>
      </c>
      <c r="H42" s="184">
        <f>IF(H37&gt;0,IF(D38+H37&lt;0,0,D38+H37),IF(D37-D38&lt;0,D38-D37,0))</f>
        <v>383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224</v>
      </c>
      <c r="H44" s="208">
        <f>IF(D42=0,IF(H42-H43&gt;0,H42-H43+D43,0),IF(D42-D43&lt;0,D43-D42+H43,0))</f>
        <v>383</v>
      </c>
    </row>
    <row r="45" spans="1:8" ht="16.5" thickBot="1">
      <c r="A45" s="210" t="s">
        <v>371</v>
      </c>
      <c r="B45" s="211" t="s">
        <v>372</v>
      </c>
      <c r="C45" s="409">
        <f>C36+C38+C42</f>
        <v>288</v>
      </c>
      <c r="D45" s="410">
        <f>D36+D38+D42</f>
        <v>383</v>
      </c>
      <c r="E45" s="210" t="s">
        <v>373</v>
      </c>
      <c r="F45" s="212" t="s">
        <v>374</v>
      </c>
      <c r="G45" s="409">
        <f>G42+G36</f>
        <v>288</v>
      </c>
      <c r="H45" s="410">
        <f>H42+H36</f>
        <v>383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296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296</v>
      </c>
      <c r="D21" s="438">
        <f>SUM(D11:D20)</f>
        <v>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-149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-149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147</v>
      </c>
      <c r="D44" s="247">
        <f>D43+D33+D21</f>
        <v>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160</v>
      </c>
      <c r="D46" s="251">
        <f>D45+D44</f>
        <v>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160</v>
      </c>
      <c r="D48" s="221">
        <v>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C13" sqref="C13:M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7381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-29830</v>
      </c>
      <c r="K13" s="364"/>
      <c r="L13" s="363">
        <f>SUM(C13:K13)</f>
        <v>942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7381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-29830</v>
      </c>
      <c r="K17" s="432">
        <f t="shared" si="2"/>
        <v>0</v>
      </c>
      <c r="L17" s="363">
        <f t="shared" si="1"/>
        <v>942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-224</v>
      </c>
      <c r="K18" s="364"/>
      <c r="L18" s="363">
        <f t="shared" si="1"/>
        <v>-224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7381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9728</v>
      </c>
      <c r="J31" s="432">
        <f t="shared" si="6"/>
        <v>-30054</v>
      </c>
      <c r="K31" s="432">
        <f t="shared" si="6"/>
        <v>0</v>
      </c>
      <c r="L31" s="363">
        <f t="shared" si="1"/>
        <v>718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7381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9728</v>
      </c>
      <c r="J34" s="366">
        <f t="shared" si="7"/>
        <v>-30054</v>
      </c>
      <c r="K34" s="366">
        <f t="shared" si="7"/>
        <v>0</v>
      </c>
      <c r="L34" s="430">
        <f t="shared" si="1"/>
        <v>718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09">
      <selection activeCell="C12" sqref="C12:F14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43548</v>
      </c>
      <c r="D6" s="454">
        <f aca="true" t="shared" si="0" ref="D6:D15">C6-E6</f>
        <v>0</v>
      </c>
      <c r="E6" s="453">
        <f>'1-Баланс'!G95</f>
        <v>43548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718</v>
      </c>
      <c r="D7" s="454">
        <f t="shared" si="0"/>
        <v>-5293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-224</v>
      </c>
      <c r="D8" s="454">
        <f t="shared" si="0"/>
        <v>0</v>
      </c>
      <c r="E8" s="453">
        <f>ABS('2-Отчет за доходите'!C44)-ABS('2-Отчет за доходите'!G44)</f>
        <v>-224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</v>
      </c>
      <c r="D9" s="454">
        <f t="shared" si="0"/>
        <v>0</v>
      </c>
      <c r="E9" s="453">
        <f>'3-Отчет за паричния поток'!C45</f>
        <v>13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160</v>
      </c>
      <c r="D10" s="454">
        <f t="shared" si="0"/>
        <v>0</v>
      </c>
      <c r="E10" s="453">
        <f>'3-Отчет за паричния поток'!C46</f>
        <v>160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718</v>
      </c>
      <c r="D11" s="454">
        <f t="shared" si="0"/>
        <v>0</v>
      </c>
      <c r="E11" s="453">
        <f>'4-Отчет за собствения капитал'!L34</f>
        <v>718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-3.5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-0.31197771587743733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-0.005229978986691571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-0.005143749425920823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0.2222222222222222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0.17397587122357763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0.16117216117216118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0.005376886110831065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0.005376886110831065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0.001655500659613544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0.0014696426931202352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0.9479370604017112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59.65181058495822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0.9835124460365575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181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0.2520891364902507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3.03125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220.77319587628867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7422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32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14727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23639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38371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293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293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1448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3082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38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68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4636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160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160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88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5177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43548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7381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15033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-20102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-224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-20326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718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1338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13073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13073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2520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384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1881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169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64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27237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29757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29757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43548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56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107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181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181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288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288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288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64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64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64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224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64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224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224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224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296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296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-149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-149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147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160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160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7381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7381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7381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7381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9728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9728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-224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-30054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-30054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942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942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-224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718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718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2019-04-24T09:56:16Z</cp:lastPrinted>
  <dcterms:created xsi:type="dcterms:W3CDTF">2006-09-16T00:00:00Z</dcterms:created>
  <dcterms:modified xsi:type="dcterms:W3CDTF">2020-05-07T08:40:47Z</dcterms:modified>
  <cp:category/>
  <cp:version/>
  <cp:contentType/>
  <cp:contentStatus/>
</cp:coreProperties>
</file>